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20730" windowHeight="9615"/>
  </bookViews>
  <sheets>
    <sheet name="부담금 시뮬레이션" sheetId="7" r:id="rId1"/>
  </sheets>
  <definedNames>
    <definedName name="_xlnm._FilterDatabase" localSheetId="0" hidden="1">'부담금 시뮬레이션'!#REF!</definedName>
    <definedName name="_xlnm.Print_Area" localSheetId="0">'부담금 시뮬레이션'!$B$4:$P$33</definedName>
  </definedNames>
  <calcPr calcId="145621"/>
</workbook>
</file>

<file path=xl/calcChain.xml><?xml version="1.0" encoding="utf-8"?>
<calcChain xmlns="http://schemas.openxmlformats.org/spreadsheetml/2006/main">
  <c r="G9" i="7" l="1"/>
  <c r="G10" i="7" l="1"/>
  <c r="G11" i="7"/>
  <c r="G12" i="7"/>
  <c r="G13" i="7"/>
  <c r="G14" i="7"/>
  <c r="G15" i="7"/>
  <c r="G16" i="7"/>
  <c r="G17" i="7"/>
  <c r="G18" i="7"/>
  <c r="G19" i="7"/>
  <c r="G20" i="7"/>
  <c r="G21" i="7" l="1"/>
  <c r="F21" i="7" l="1"/>
  <c r="E21" i="7"/>
  <c r="D20" i="7"/>
  <c r="D19" i="7"/>
  <c r="D18" i="7"/>
  <c r="D17" i="7"/>
  <c r="D16" i="7"/>
  <c r="D15" i="7"/>
  <c r="D14" i="7"/>
  <c r="D13" i="7"/>
  <c r="D12" i="7"/>
  <c r="D11" i="7"/>
  <c r="D10" i="7"/>
  <c r="D9" i="7"/>
  <c r="J9" i="7" s="1"/>
  <c r="K9" i="7" l="1"/>
  <c r="I20" i="7"/>
  <c r="J20" i="7"/>
  <c r="K20" i="7" s="1"/>
  <c r="I12" i="7"/>
  <c r="J12" i="7"/>
  <c r="K12" i="7" s="1"/>
  <c r="I16" i="7"/>
  <c r="J16" i="7"/>
  <c r="K16" i="7" s="1"/>
  <c r="I13" i="7"/>
  <c r="J13" i="7"/>
  <c r="K13" i="7" s="1"/>
  <c r="I17" i="7"/>
  <c r="J17" i="7"/>
  <c r="K17" i="7" s="1"/>
  <c r="I10" i="7"/>
  <c r="J10" i="7"/>
  <c r="K10" i="7" s="1"/>
  <c r="I14" i="7"/>
  <c r="J14" i="7"/>
  <c r="K14" i="7" s="1"/>
  <c r="I18" i="7"/>
  <c r="J18" i="7"/>
  <c r="K18" i="7" s="1"/>
  <c r="I11" i="7"/>
  <c r="J11" i="7"/>
  <c r="K11" i="7" s="1"/>
  <c r="I15" i="7"/>
  <c r="J15" i="7"/>
  <c r="K15" i="7" s="1"/>
  <c r="I19" i="7"/>
  <c r="J19" i="7"/>
  <c r="K19" i="7" s="1"/>
  <c r="I9" i="7"/>
  <c r="H12" i="7"/>
  <c r="H16" i="7"/>
  <c r="H20" i="7"/>
  <c r="H9" i="7"/>
  <c r="H13" i="7"/>
  <c r="H17" i="7"/>
  <c r="H10" i="7"/>
  <c r="H14" i="7"/>
  <c r="H18" i="7"/>
  <c r="H11" i="7"/>
  <c r="H15" i="7"/>
  <c r="H19" i="7"/>
  <c r="D21" i="7"/>
  <c r="L9" i="7" l="1"/>
  <c r="L20" i="7"/>
  <c r="I21" i="7"/>
  <c r="L19" i="7"/>
  <c r="L11" i="7"/>
  <c r="L14" i="7"/>
  <c r="L17" i="7"/>
  <c r="L16" i="7"/>
  <c r="L15" i="7"/>
  <c r="L18" i="7"/>
  <c r="L10" i="7"/>
  <c r="L13" i="7"/>
  <c r="L12" i="7"/>
  <c r="H21" i="7"/>
  <c r="M9" i="7" l="1"/>
  <c r="M20" i="7"/>
  <c r="M11" i="7"/>
  <c r="M13" i="7"/>
  <c r="M16" i="7"/>
  <c r="M19" i="7"/>
  <c r="M12" i="7"/>
  <c r="M15" i="7"/>
  <c r="M10" i="7"/>
  <c r="M17" i="7"/>
  <c r="M18" i="7"/>
  <c r="M14" i="7"/>
  <c r="L21" i="7"/>
  <c r="G23" i="7" s="1"/>
  <c r="M21" i="7" l="1"/>
</calcChain>
</file>

<file path=xl/comments1.xml><?xml version="1.0" encoding="utf-8"?>
<comments xmlns="http://schemas.openxmlformats.org/spreadsheetml/2006/main">
  <authors>
    <author>WindowsXP</author>
  </authors>
  <commentList>
    <comment ref="M9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0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1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2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3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4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5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6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7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8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19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M20" authorId="0">
      <text>
        <r>
          <rPr>
            <b/>
            <sz val="9"/>
            <color indexed="81"/>
            <rFont val="돋움"/>
            <family val="3"/>
            <charset val="129"/>
          </rPr>
          <t>월별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부담금에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
최대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금액입니다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<sst xmlns="http://schemas.openxmlformats.org/spreadsheetml/2006/main" count="44" uniqueCount="44">
  <si>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</si>
  <si>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</si>
  <si>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</si>
  <si>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</si>
  <si>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</si>
  <si>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</si>
  <si>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</si>
  <si>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</si>
  <si>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</si>
  <si>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</si>
  <si>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최대 감면은
부담금 총액의
50%까지</t>
    <phoneticPr fontId="3" type="noConversion"/>
  </si>
  <si>
    <t>의무고용현황</t>
    <phoneticPr fontId="3" type="noConversion"/>
  </si>
  <si>
    <t>연계고용</t>
    <phoneticPr fontId="3" type="noConversion"/>
  </si>
  <si>
    <t>의무고용인원</t>
    <phoneticPr fontId="3" type="noConversion"/>
  </si>
  <si>
    <t>경증장애인</t>
    <phoneticPr fontId="3" type="noConversion"/>
  </si>
  <si>
    <t>1월</t>
    <phoneticPr fontId="3" type="noConversion"/>
  </si>
  <si>
    <t>2월</t>
    <phoneticPr fontId="3" type="noConversion"/>
  </si>
  <si>
    <t>계</t>
    <phoneticPr fontId="3" type="noConversion"/>
  </si>
  <si>
    <t>연계고용
최대감면 가능액(월)</t>
    <phoneticPr fontId="3" type="noConversion"/>
  </si>
  <si>
    <t>고용율 합계</t>
    <phoneticPr fontId="3" type="noConversion"/>
  </si>
  <si>
    <t>고용률
(의무고용
인원 대비)</t>
    <phoneticPr fontId="3" type="noConversion"/>
  </si>
  <si>
    <t>미고용인원</t>
    <phoneticPr fontId="3" type="noConversion"/>
  </si>
  <si>
    <t>적용 구간</t>
    <phoneticPr fontId="3" type="noConversion"/>
  </si>
  <si>
    <t>부담금총액</t>
    <phoneticPr fontId="3" type="noConversion"/>
  </si>
  <si>
    <t>기초구간</t>
    <phoneticPr fontId="3" type="noConversion"/>
  </si>
  <si>
    <t>1구간</t>
    <phoneticPr fontId="3" type="noConversion"/>
  </si>
  <si>
    <t>2구간</t>
    <phoneticPr fontId="3" type="noConversion"/>
  </si>
  <si>
    <t>3구간</t>
    <phoneticPr fontId="3" type="noConversion"/>
  </si>
  <si>
    <t>부담금 종류</t>
    <phoneticPr fontId="3" type="noConversion"/>
  </si>
  <si>
    <t>미고용구간</t>
    <phoneticPr fontId="3" type="noConversion"/>
  </si>
  <si>
    <t>부담금기초액</t>
    <phoneticPr fontId="3" type="noConversion"/>
  </si>
  <si>
    <t xml:space="preserve">50%~75% 고용 </t>
    <phoneticPr fontId="3" type="noConversion"/>
  </si>
  <si>
    <t>25%~50% 고용</t>
    <phoneticPr fontId="3" type="noConversion"/>
  </si>
  <si>
    <t>0~25% 고용</t>
    <phoneticPr fontId="3" type="noConversion"/>
  </si>
  <si>
    <t>고용이 없을 시</t>
    <phoneticPr fontId="3" type="noConversion"/>
  </si>
  <si>
    <r>
      <t xml:space="preserve">고용부담금 감면 공식은 아래와 같으며, 고용부담금과 마찬가지로 매월 계산 후 합산합니다.
 </t>
    </r>
    <r>
      <rPr>
        <b/>
        <sz val="10"/>
        <color theme="1"/>
        <rFont val="맑은 고딕"/>
        <family val="3"/>
        <charset val="129"/>
        <scheme val="minor"/>
      </rPr>
      <t>* 고용부담금 감면식 = 도급비율(거래처 총거래금액/장애인표준사업장의 총매출) * 710000 * 장애인표준사업장 월별 고용 장애인 수(중증은 2배)</t>
    </r>
    <phoneticPr fontId="3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</si>
  <si>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* 도급비율은 소수점 세째자리까지만 계산합니다. </t>
    </r>
    <r>
      <rPr>
        <sz val="10"/>
        <color theme="1"/>
        <rFont val="맑은 고딕"/>
        <family val="3"/>
        <charset val="129"/>
        <scheme val="minor"/>
      </rPr>
      <t xml:space="preserve">
즉, 장애인표준사업장의 총 매출 중 최소 0.1% 의 비율 만큼의 거래 금액이 발생되어야 고용부담금 감면이 가능합니다.
* 2015년부터 연계고용 계약을 맺은 달부터 12월까지의 총매출을 이용하여 도급비율을 계산합니다.
예를 들어 2015년 3월부터 거래가 시작된 업체의 고용부담금 감면금액을 계산할 때 장애인 표준사업장의 3월부터 12월까지의 매출을 분모로 하여 도급비율을 계산합니다.
</t>
    </r>
    <phoneticPr fontId="3" type="noConversion"/>
  </si>
  <si>
    <r>
      <t xml:space="preserve">연계고용 제도는 고용노동부가 인증한 "장애인표준사업장"과 "연계고용 계약"을 맺고 거래를 진행할 경우,
거래 업체의 고용부담금을 일정 부분 감면해주는 제도입니다.
 </t>
    </r>
    <r>
      <rPr>
        <b/>
        <sz val="10"/>
        <color theme="1"/>
        <rFont val="맑은 고딕"/>
        <family val="3"/>
        <charset val="129"/>
        <scheme val="minor"/>
      </rPr>
      <t>* 고용부담금 총액의 50%까지 감면 
 * 위 금액 내에서 거래금액의 50%까지 감면</t>
    </r>
    <phoneticPr fontId="3" type="noConversion"/>
  </si>
  <si>
    <t>월별
상시근로자</t>
    <phoneticPr fontId="3" type="noConversion"/>
  </si>
  <si>
    <t>1. 부담금 시뮬레이션 (노란색 항목에 현황을 기입하시면 더 정확한 결과를 보실 수 있습니다.)</t>
    <phoneticPr fontId="3" type="noConversion"/>
  </si>
  <si>
    <t>2. 연계고용 제도</t>
    <phoneticPr fontId="3" type="noConversion"/>
  </si>
  <si>
    <t>※ 참고 고용부담금을 일시불로 낼 경우 3%의 할인 적용 -&gt;</t>
    <phoneticPr fontId="3" type="noConversion"/>
  </si>
  <si>
    <t>중증장애인
(60시간 이상 근무)</t>
    <phoneticPr fontId="3" type="noConversion"/>
  </si>
  <si>
    <t>2015년 의무고용 2.7%
중증 장애인(60시간 이상 근무)은 경증 장애인 2명으로 계산
60시간 미만 또는 임금지급일 수 16일 이하 중증은 경증과 동일하게 1명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</si>
</sst>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_-* #,##0_-;\-* #,##0_-;_-* &quot;-&quot;??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4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5" fillId="0" borderId="2" xfId="2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9" fontId="7" fillId="3" borderId="2" xfId="2" applyFont="1" applyFill="1" applyBorder="1" applyAlignment="1">
      <alignment horizontal="center" vertical="center" wrapText="1"/>
    </xf>
    <xf numFmtId="41" fontId="7" fillId="3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5" fillId="0" borderId="2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13" fillId="5" borderId="3" xfId="1" applyFont="1" applyFill="1" applyBorder="1" applyAlignment="1">
      <alignment horizontal="center" vertical="center" wrapText="1"/>
    </xf>
    <xf numFmtId="41" fontId="13" fillId="5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7" fillId="3" borderId="2" xfId="2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vertical="center" wrapText="1"/>
    </xf>
    <xf numFmtId="41" fontId="7" fillId="3" borderId="2" xfId="2" applyNumberFormat="1" applyFont="1" applyFill="1" applyBorder="1" applyAlignment="1">
      <alignment horizontal="center" vertical="center" wrapText="1"/>
    </xf>
    <xf numFmtId="176" fontId="14" fillId="2" borderId="2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1" fontId="19" fillId="2" borderId="2" xfId="2" applyNumberFormat="1" applyFont="1" applyFill="1" applyBorder="1" applyAlignment="1">
      <alignment horizontal="center" vertical="center" wrapText="1"/>
    </xf>
    <xf numFmtId="41" fontId="19" fillId="2" borderId="1" xfId="0" applyNumberFormat="1" applyFont="1" applyFill="1" applyBorder="1">
      <alignment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 wrapText="1"/>
    </xf>
    <xf numFmtId="41" fontId="20" fillId="4" borderId="0" xfId="0" applyNumberFormat="1" applyFont="1" applyFill="1" applyBorder="1" applyAlignment="1">
      <alignment horizontal="center" vertical="center"/>
    </xf>
    <xf numFmtId="41" fontId="20" fillId="4" borderId="0" xfId="1" applyNumberFormat="1" applyFont="1" applyFill="1">
      <alignment vertical="center"/>
    </xf>
    <xf numFmtId="41" fontId="5" fillId="0" borderId="1" xfId="1" applyFont="1" applyFill="1" applyBorder="1" applyAlignment="1">
      <alignment vertical="center" wrapText="1"/>
    </xf>
    <xf numFmtId="176" fontId="6" fillId="7" borderId="1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1" fillId="0" borderId="0" xfId="0" applyFont="1">
      <alignment vertical="center"/>
    </xf>
    <xf numFmtId="41" fontId="15" fillId="0" borderId="0" xfId="1" applyFont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33">
    <cellStyle name="백분율" xfId="2" builtinId="5"/>
    <cellStyle name="쉼표 [0]" xfId="1" builtinId="6"/>
    <cellStyle name="쉼표 [0] 2" xfId="3"/>
    <cellStyle name="쉼표 [0] 2 2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19" xfId="15"/>
    <cellStyle name="표준 2" xfId="4"/>
    <cellStyle name="표준 20" xfId="16"/>
    <cellStyle name="표준 21" xfId="17"/>
    <cellStyle name="표준 22" xfId="18"/>
    <cellStyle name="표준 23" xfId="19"/>
    <cellStyle name="표준 3" xfId="20"/>
    <cellStyle name="표준 3 2" xfId="21"/>
    <cellStyle name="표준 3 2 2" xfId="22"/>
    <cellStyle name="표준 4" xfId="23"/>
    <cellStyle name="표준 5" xfId="24"/>
    <cellStyle name="표준 6" xfId="25"/>
    <cellStyle name="표준 6 2" xfId="26"/>
    <cellStyle name="표준 7" xfId="27"/>
    <cellStyle name="표준 7 2" xfId="28"/>
    <cellStyle name="표준 8" xfId="29"/>
    <cellStyle name="표준 8 2" xfId="30"/>
    <cellStyle name="표준 9" xfId="31"/>
    <cellStyle name="표준 9 2" xfId="3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B33"/>
  <sheetViews>
    <sheetView tabSelected="1" zoomScaleNormal="100" workbookViewId="0">
      <selection activeCell="D19" sqref="D19"/>
    </sheetView>
  </sheetViews>
  <sheetFormatPr defaultRowHeight="16.5" x14ac:dyDescent="0.3"/>
  <cols>
    <col min="1" max="1" width="3" style="1" customWidth="1"/>
    <col min="2" max="2" width="11.125" style="1" bestFit="1" customWidth="1"/>
    <col min="3" max="6" width="13.625" style="1" customWidth="1"/>
    <col min="7" max="15" width="12.625" style="1" customWidth="1"/>
    <col min="16" max="16" width="13.25" style="1" customWidth="1"/>
    <col min="17" max="17" width="13" style="1" customWidth="1"/>
    <col min="18" max="18" width="10.625" style="1" customWidth="1"/>
    <col min="19" max="19" width="10.625" customWidth="1"/>
    <col min="20" max="20" width="10.625" style="1" customWidth="1"/>
    <col min="21" max="16384" width="9" style="1"/>
  </cols>
  <sheetData>
    <row r="2" spans="2:28" ht="17.25" x14ac:dyDescent="0.3">
      <c r="B2" s="22" t="s">
        <v>39</v>
      </c>
      <c r="C2" s="24"/>
      <c r="S2" s="26"/>
    </row>
    <row r="3" spans="2:28" x14ac:dyDescent="0.3">
      <c r="S3" s="26"/>
    </row>
    <row r="4" spans="2:28" ht="16.5" customHeight="1" x14ac:dyDescent="0.3">
      <c r="B4" s="54">
        <v>2015</v>
      </c>
      <c r="C4" s="55" t="s">
        <v>43</v>
      </c>
      <c r="D4" s="55"/>
      <c r="E4" s="55"/>
      <c r="F4" s="55"/>
      <c r="G4" s="42" t="s">
        <v>24</v>
      </c>
      <c r="H4" s="43" t="s">
        <v>25</v>
      </c>
      <c r="I4" s="42" t="s">
        <v>26</v>
      </c>
      <c r="J4" s="42" t="s">
        <v>27</v>
      </c>
      <c r="K4" s="42" t="s">
        <v>29</v>
      </c>
      <c r="M4" s="57" t="s">
        <v>10</v>
      </c>
      <c r="S4" s="26"/>
      <c r="W4" s="16"/>
      <c r="X4" s="17"/>
      <c r="Y4" s="17"/>
      <c r="Z4" s="17"/>
      <c r="AA4" s="17"/>
      <c r="AB4" s="17"/>
    </row>
    <row r="5" spans="2:28" ht="16.5" customHeight="1" x14ac:dyDescent="0.3">
      <c r="B5" s="54"/>
      <c r="C5" s="55"/>
      <c r="D5" s="55"/>
      <c r="E5" s="55"/>
      <c r="F5" s="55"/>
      <c r="G5" s="40" t="s">
        <v>30</v>
      </c>
      <c r="H5" s="40" t="s">
        <v>31</v>
      </c>
      <c r="I5" s="41" t="s">
        <v>32</v>
      </c>
      <c r="J5" s="41" t="s">
        <v>33</v>
      </c>
      <c r="K5" s="40" t="s">
        <v>34</v>
      </c>
      <c r="L5" s="28"/>
      <c r="M5" s="57"/>
      <c r="N5" s="13"/>
      <c r="O5" s="27"/>
      <c r="P5" s="2"/>
      <c r="Q5" s="26"/>
      <c r="S5" s="1"/>
      <c r="W5" s="16"/>
      <c r="X5" s="17"/>
      <c r="Y5" s="17"/>
      <c r="Z5" s="17"/>
      <c r="AA5" s="17"/>
      <c r="AB5" s="17"/>
    </row>
    <row r="6" spans="2:28" ht="16.5" customHeight="1" x14ac:dyDescent="0.3">
      <c r="B6" s="54"/>
      <c r="C6" s="56"/>
      <c r="D6" s="56"/>
      <c r="E6" s="56"/>
      <c r="F6" s="56"/>
      <c r="G6" s="44">
        <v>710000</v>
      </c>
      <c r="H6" s="44">
        <v>781000</v>
      </c>
      <c r="I6" s="45">
        <v>852000</v>
      </c>
      <c r="J6" s="45">
        <v>923000</v>
      </c>
      <c r="K6" s="44">
        <v>1166220</v>
      </c>
      <c r="L6" s="3"/>
      <c r="M6" s="58"/>
      <c r="N6" s="26"/>
      <c r="S6" s="1"/>
      <c r="T6" s="16"/>
      <c r="U6" s="17"/>
      <c r="V6" s="17"/>
      <c r="W6" s="17"/>
      <c r="X6" s="17"/>
      <c r="Y6" s="17"/>
    </row>
    <row r="7" spans="2:28" ht="21.75" customHeight="1" x14ac:dyDescent="0.3">
      <c r="B7" s="54"/>
      <c r="C7" s="59" t="s">
        <v>38</v>
      </c>
      <c r="D7" s="61" t="s">
        <v>11</v>
      </c>
      <c r="E7" s="62"/>
      <c r="F7" s="62"/>
      <c r="G7" s="62"/>
      <c r="H7" s="62"/>
      <c r="I7" s="62"/>
      <c r="J7" s="62"/>
      <c r="K7" s="63"/>
      <c r="L7" s="34"/>
      <c r="M7" s="46" t="s">
        <v>12</v>
      </c>
      <c r="P7" s="16"/>
      <c r="Q7" s="17"/>
      <c r="R7" s="17"/>
      <c r="S7" s="17"/>
      <c r="T7" s="17"/>
      <c r="U7" s="17"/>
    </row>
    <row r="8" spans="2:28" s="5" customFormat="1" ht="39" customHeight="1" x14ac:dyDescent="0.3">
      <c r="B8" s="54"/>
      <c r="C8" s="60"/>
      <c r="D8" s="30" t="s">
        <v>13</v>
      </c>
      <c r="E8" s="31" t="s">
        <v>14</v>
      </c>
      <c r="F8" s="51" t="s">
        <v>42</v>
      </c>
      <c r="G8" s="32" t="s">
        <v>19</v>
      </c>
      <c r="H8" s="32" t="s">
        <v>20</v>
      </c>
      <c r="I8" s="33" t="s">
        <v>21</v>
      </c>
      <c r="J8" s="33" t="s">
        <v>22</v>
      </c>
      <c r="K8" s="37" t="s">
        <v>28</v>
      </c>
      <c r="L8" s="37" t="s">
        <v>23</v>
      </c>
      <c r="M8" s="14" t="s">
        <v>18</v>
      </c>
      <c r="P8" s="20"/>
      <c r="Q8" s="18"/>
      <c r="R8" s="18"/>
      <c r="S8" s="18"/>
      <c r="T8" s="18"/>
      <c r="U8" s="18"/>
    </row>
    <row r="9" spans="2:28" ht="13.5" x14ac:dyDescent="0.3">
      <c r="B9" s="4" t="s">
        <v>15</v>
      </c>
      <c r="C9" s="47">
        <v>100</v>
      </c>
      <c r="D9" s="12">
        <f>ROUNDDOWN(C9*2.7%,0)</f>
        <v>2</v>
      </c>
      <c r="E9" s="47">
        <v>1</v>
      </c>
      <c r="F9" s="47">
        <v>0</v>
      </c>
      <c r="G9" s="11">
        <f t="shared" ref="G9:G10" si="0">E9+F9*2</f>
        <v>1</v>
      </c>
      <c r="H9" s="6">
        <f>G9/D9*100%</f>
        <v>0.5</v>
      </c>
      <c r="I9" s="36">
        <f>D9-G9</f>
        <v>1</v>
      </c>
      <c r="J9" s="36" t="str">
        <f>IF(G9=0,"미고용구간",IF(G9&lt;ROUNDDOWN(D9*0.25,0),"3구간",IF(G9&lt;ROUNDDOWN(D9*0.5,0),"2구간",IF(G9&lt;ROUNDDOWN(D9*0.75,0),"1구간",IF(G9&gt;=ROUNDDOWN(D9*0.75,0),"기초구간",IF(G9=D9,"부담금없음",오류))))))</f>
        <v>기초구간</v>
      </c>
      <c r="K9" s="38">
        <f t="shared" ref="K9:K20" si="1">HLOOKUP(J9,$G$4:$K$6,3,FALSE)</f>
        <v>710000</v>
      </c>
      <c r="L9" s="39">
        <f>I9*K9</f>
        <v>710000</v>
      </c>
      <c r="M9" s="15">
        <f>L9/2</f>
        <v>355000</v>
      </c>
      <c r="P9" s="16"/>
      <c r="Q9" s="17"/>
      <c r="R9" s="17"/>
      <c r="S9" s="17"/>
      <c r="T9" s="17"/>
      <c r="U9" s="17"/>
    </row>
    <row r="10" spans="2:28" ht="13.5" x14ac:dyDescent="0.3">
      <c r="B10" s="4" t="s">
        <v>16</v>
      </c>
      <c r="C10" s="47">
        <v>200</v>
      </c>
      <c r="D10" s="12">
        <f t="shared" ref="D10:D20" si="2">ROUNDDOWN(C10*2.7%,0)</f>
        <v>5</v>
      </c>
      <c r="E10" s="47">
        <v>4</v>
      </c>
      <c r="F10" s="47">
        <v>0</v>
      </c>
      <c r="G10" s="11">
        <f t="shared" si="0"/>
        <v>4</v>
      </c>
      <c r="H10" s="6">
        <f t="shared" ref="H10:H20" si="3">G10/D10*100%</f>
        <v>0.8</v>
      </c>
      <c r="I10" s="36">
        <f t="shared" ref="I10:I20" si="4">D10-G10</f>
        <v>1</v>
      </c>
      <c r="J10" s="36" t="str">
        <f>IF(G10=0,"미고용구간",IF(G10&lt;ROUNDDOWN(D10*0.25,0),"3구간",IF(G10&lt;ROUNDDOWN(D10*0.5,0),"2구간",IF(G10&lt;ROUNDDOWN(D10*0.75,0),"1구간",IF(G10&gt;=ROUNDDOWN(D10*0.75,0),"기초구간",IF(G10=D10,"부담금없음",오류))))))</f>
        <v>기초구간</v>
      </c>
      <c r="K10" s="38">
        <f t="shared" si="1"/>
        <v>710000</v>
      </c>
      <c r="L10" s="39">
        <f t="shared" ref="L10:L20" si="5">I10*K10</f>
        <v>710000</v>
      </c>
      <c r="M10" s="15">
        <f t="shared" ref="M10:M20" si="6">L10/2</f>
        <v>355000</v>
      </c>
      <c r="P10" s="16"/>
      <c r="Q10" s="17"/>
      <c r="R10" s="17"/>
      <c r="S10" s="17"/>
      <c r="T10" s="17"/>
      <c r="U10" s="17"/>
    </row>
    <row r="11" spans="2:28" ht="13.5" x14ac:dyDescent="0.3">
      <c r="B11" s="4" t="s">
        <v>0</v>
      </c>
      <c r="C11" s="47">
        <v>300</v>
      </c>
      <c r="D11" s="12">
        <f t="shared" si="2"/>
        <v>8</v>
      </c>
      <c r="E11" s="47">
        <v>1</v>
      </c>
      <c r="F11" s="47">
        <v>1</v>
      </c>
      <c r="G11" s="11">
        <f t="shared" ref="G11:G20" si="7">E11+F11*2</f>
        <v>3</v>
      </c>
      <c r="H11" s="6">
        <f t="shared" si="3"/>
        <v>0.375</v>
      </c>
      <c r="I11" s="36">
        <f t="shared" si="4"/>
        <v>5</v>
      </c>
      <c r="J11" s="36" t="str">
        <f>IF(G11=0,"미고용구간",IF(G11&lt;ROUNDDOWN(D11*0.25,0),"3구간",IF(G11&lt;ROUNDDOWN(D11*0.5,0),"2구간",IF(G11&lt;ROUNDDOWN(D11*0.75,0),"1구간",IF(G11&gt;=ROUNDDOWN(D11*0.75,0),"기초구간",IF(G11=D11,"부담금없음",오류))))))</f>
        <v>2구간</v>
      </c>
      <c r="K11" s="38">
        <f t="shared" si="1"/>
        <v>852000</v>
      </c>
      <c r="L11" s="39">
        <f t="shared" si="5"/>
        <v>4260000</v>
      </c>
      <c r="M11" s="15">
        <f t="shared" si="6"/>
        <v>2130000</v>
      </c>
      <c r="P11" s="16"/>
      <c r="Q11" s="17"/>
      <c r="R11" s="17"/>
      <c r="S11" s="17"/>
      <c r="T11" s="17"/>
      <c r="U11" s="17"/>
    </row>
    <row r="12" spans="2:28" ht="13.5" x14ac:dyDescent="0.3">
      <c r="B12" s="4" t="s">
        <v>1</v>
      </c>
      <c r="C12" s="47">
        <v>400</v>
      </c>
      <c r="D12" s="12">
        <f t="shared" si="2"/>
        <v>10</v>
      </c>
      <c r="E12" s="47">
        <v>2</v>
      </c>
      <c r="F12" s="47">
        <v>1</v>
      </c>
      <c r="G12" s="11">
        <f t="shared" si="7"/>
        <v>4</v>
      </c>
      <c r="H12" s="6">
        <f t="shared" si="3"/>
        <v>0.4</v>
      </c>
      <c r="I12" s="36">
        <f t="shared" si="4"/>
        <v>6</v>
      </c>
      <c r="J12" s="36" t="str">
        <f>IF(G12=0,"미고용구간",IF(G12&lt;ROUNDDOWN(D12*0.25,0),"3구간",IF(G12&lt;ROUNDDOWN(D12*0.5,0),"2구간",IF(G12&lt;ROUNDDOWN(D12*0.75,0),"1구간",IF(G12&gt;=ROUNDDOWN(D12*0.75,0),"기초구간",IF(G12=D12,"부담금없음",오류))))))</f>
        <v>2구간</v>
      </c>
      <c r="K12" s="38">
        <f t="shared" si="1"/>
        <v>852000</v>
      </c>
      <c r="L12" s="39">
        <f t="shared" si="5"/>
        <v>5112000</v>
      </c>
      <c r="M12" s="15">
        <f t="shared" si="6"/>
        <v>2556000</v>
      </c>
      <c r="P12" s="16"/>
      <c r="Q12" s="17"/>
      <c r="R12" s="17"/>
      <c r="S12" s="17"/>
      <c r="T12" s="17"/>
      <c r="U12" s="17"/>
    </row>
    <row r="13" spans="2:28" ht="13.5" x14ac:dyDescent="0.3">
      <c r="B13" s="4" t="s">
        <v>2</v>
      </c>
      <c r="C13" s="47">
        <v>500</v>
      </c>
      <c r="D13" s="12">
        <f t="shared" si="2"/>
        <v>13</v>
      </c>
      <c r="E13" s="47">
        <v>10</v>
      </c>
      <c r="F13" s="47">
        <v>1</v>
      </c>
      <c r="G13" s="11">
        <f t="shared" si="7"/>
        <v>12</v>
      </c>
      <c r="H13" s="6">
        <f t="shared" si="3"/>
        <v>0.92307692307692313</v>
      </c>
      <c r="I13" s="36">
        <f t="shared" si="4"/>
        <v>1</v>
      </c>
      <c r="J13" s="36" t="str">
        <f>IF(G13=0,"미고용구간",IF(G13&lt;ROUNDDOWN(D13*0.25,0),"3구간",IF(G13&lt;ROUNDDOWN(D13*0.5,0),"2구간",IF(G13&lt;ROUNDDOWN(D13*0.75,0),"1구간",IF(G13&gt;=ROUNDDOWN(D13*0.75,0),"기초구간",IF(G13=D13,"부담금없음",오류))))))</f>
        <v>기초구간</v>
      </c>
      <c r="K13" s="38">
        <f t="shared" si="1"/>
        <v>710000</v>
      </c>
      <c r="L13" s="39">
        <f t="shared" si="5"/>
        <v>710000</v>
      </c>
      <c r="M13" s="15">
        <f t="shared" si="6"/>
        <v>355000</v>
      </c>
      <c r="P13" s="16"/>
      <c r="Q13" s="17"/>
      <c r="R13" s="17"/>
      <c r="S13" s="17"/>
      <c r="T13" s="17"/>
      <c r="U13" s="17"/>
    </row>
    <row r="14" spans="2:28" ht="13.5" x14ac:dyDescent="0.3">
      <c r="B14" s="4" t="s">
        <v>3</v>
      </c>
      <c r="C14" s="47">
        <v>600</v>
      </c>
      <c r="D14" s="12">
        <f t="shared" si="2"/>
        <v>16</v>
      </c>
      <c r="E14" s="47">
        <v>4</v>
      </c>
      <c r="F14" s="47">
        <v>1</v>
      </c>
      <c r="G14" s="11">
        <f t="shared" si="7"/>
        <v>6</v>
      </c>
      <c r="H14" s="6">
        <f t="shared" si="3"/>
        <v>0.375</v>
      </c>
      <c r="I14" s="36">
        <f t="shared" si="4"/>
        <v>10</v>
      </c>
      <c r="J14" s="36" t="str">
        <f>IF(G14=0,"미고용구간",IF(G14&lt;ROUNDDOWN(D14*0.25,0),"3구간",IF(G14&lt;ROUNDDOWN(D14*0.5,0),"2구간",IF(G14&lt;ROUNDDOWN(D14*0.75,0),"1구간",IF(G14&gt;=ROUNDDOWN(D14*0.75,0),"기초구간",IF(G14=D14,"부담금없음",오류))))))</f>
        <v>2구간</v>
      </c>
      <c r="K14" s="38">
        <f t="shared" si="1"/>
        <v>852000</v>
      </c>
      <c r="L14" s="39">
        <f t="shared" si="5"/>
        <v>8520000</v>
      </c>
      <c r="M14" s="15">
        <f t="shared" si="6"/>
        <v>4260000</v>
      </c>
      <c r="P14" s="16"/>
      <c r="Q14" s="17"/>
      <c r="R14" s="17"/>
      <c r="S14" s="17"/>
      <c r="T14" s="17"/>
      <c r="U14" s="17"/>
    </row>
    <row r="15" spans="2:28" ht="13.5" x14ac:dyDescent="0.3">
      <c r="B15" s="4" t="s">
        <v>4</v>
      </c>
      <c r="C15" s="47">
        <v>700</v>
      </c>
      <c r="D15" s="12">
        <f t="shared" si="2"/>
        <v>18</v>
      </c>
      <c r="E15" s="47">
        <v>5</v>
      </c>
      <c r="F15" s="47">
        <v>1</v>
      </c>
      <c r="G15" s="11">
        <f t="shared" si="7"/>
        <v>7</v>
      </c>
      <c r="H15" s="6">
        <f t="shared" si="3"/>
        <v>0.3888888888888889</v>
      </c>
      <c r="I15" s="36">
        <f t="shared" si="4"/>
        <v>11</v>
      </c>
      <c r="J15" s="36" t="str">
        <f>IF(G15=0,"미고용구간",IF(G15&lt;ROUNDDOWN(D15*0.25,0),"3구간",IF(G15&lt;ROUNDDOWN(D15*0.5,0),"2구간",IF(G15&lt;ROUNDDOWN(D15*0.75,0),"1구간",IF(G15&gt;=ROUNDDOWN(D15*0.75,0),"기초구간",IF(G15=D15,"부담금없음",오류))))))</f>
        <v>2구간</v>
      </c>
      <c r="K15" s="38">
        <f t="shared" si="1"/>
        <v>852000</v>
      </c>
      <c r="L15" s="39">
        <f t="shared" si="5"/>
        <v>9372000</v>
      </c>
      <c r="M15" s="15">
        <f t="shared" si="6"/>
        <v>4686000</v>
      </c>
      <c r="P15" s="16"/>
      <c r="Q15" s="17"/>
      <c r="R15" s="17"/>
      <c r="S15" s="17"/>
      <c r="T15" s="17"/>
      <c r="U15" s="17"/>
    </row>
    <row r="16" spans="2:28" ht="13.5" x14ac:dyDescent="0.3">
      <c r="B16" s="4" t="s">
        <v>5</v>
      </c>
      <c r="C16" s="47">
        <v>800</v>
      </c>
      <c r="D16" s="12">
        <f t="shared" si="2"/>
        <v>21</v>
      </c>
      <c r="E16" s="47">
        <v>5</v>
      </c>
      <c r="F16" s="47">
        <v>1</v>
      </c>
      <c r="G16" s="11">
        <f t="shared" si="7"/>
        <v>7</v>
      </c>
      <c r="H16" s="6">
        <f t="shared" si="3"/>
        <v>0.33333333333333331</v>
      </c>
      <c r="I16" s="36">
        <f t="shared" si="4"/>
        <v>14</v>
      </c>
      <c r="J16" s="36" t="str">
        <f>IF(G16=0,"미고용구간",IF(G16&lt;ROUNDDOWN(D16*0.25,0),"3구간",IF(G16&lt;ROUNDDOWN(D16*0.5,0),"2구간",IF(G16&lt;ROUNDDOWN(D16*0.75,0),"1구간",IF(G16&gt;=ROUNDDOWN(D16*0.75,0),"기초구간",IF(G16=D16,"부담금없음",오류))))))</f>
        <v>2구간</v>
      </c>
      <c r="K16" s="38">
        <f t="shared" si="1"/>
        <v>852000</v>
      </c>
      <c r="L16" s="39">
        <f t="shared" si="5"/>
        <v>11928000</v>
      </c>
      <c r="M16" s="15">
        <f t="shared" si="6"/>
        <v>5964000</v>
      </c>
      <c r="P16" s="16"/>
      <c r="Q16" s="17"/>
      <c r="R16" s="17"/>
      <c r="S16" s="17"/>
      <c r="T16" s="17"/>
      <c r="U16" s="17"/>
    </row>
    <row r="17" spans="2:28" ht="13.5" x14ac:dyDescent="0.3">
      <c r="B17" s="4" t="s">
        <v>6</v>
      </c>
      <c r="C17" s="47">
        <v>900</v>
      </c>
      <c r="D17" s="12">
        <f t="shared" si="2"/>
        <v>24</v>
      </c>
      <c r="E17" s="47">
        <v>1</v>
      </c>
      <c r="F17" s="47">
        <v>1</v>
      </c>
      <c r="G17" s="11">
        <f t="shared" si="7"/>
        <v>3</v>
      </c>
      <c r="H17" s="6">
        <f t="shared" si="3"/>
        <v>0.125</v>
      </c>
      <c r="I17" s="36">
        <f t="shared" si="4"/>
        <v>21</v>
      </c>
      <c r="J17" s="36" t="str">
        <f>IF(G17=0,"미고용구간",IF(G17&lt;ROUNDDOWN(D17*0.25,0),"3구간",IF(G17&lt;ROUNDDOWN(D17*0.5,0),"2구간",IF(G17&lt;ROUNDDOWN(D17*0.75,0),"1구간",IF(G17&gt;=ROUNDDOWN(D17*0.75,0),"기초구간",IF(G17=D17,"부담금없음",오류))))))</f>
        <v>3구간</v>
      </c>
      <c r="K17" s="38">
        <f t="shared" si="1"/>
        <v>923000</v>
      </c>
      <c r="L17" s="39">
        <f t="shared" si="5"/>
        <v>19383000</v>
      </c>
      <c r="M17" s="15">
        <f t="shared" si="6"/>
        <v>9691500</v>
      </c>
      <c r="P17" s="16"/>
      <c r="Q17" s="17"/>
      <c r="R17" s="17"/>
      <c r="S17" s="17"/>
      <c r="T17" s="17"/>
      <c r="U17" s="17"/>
    </row>
    <row r="18" spans="2:28" ht="13.5" x14ac:dyDescent="0.3">
      <c r="B18" s="4" t="s">
        <v>7</v>
      </c>
      <c r="C18" s="47">
        <v>1000</v>
      </c>
      <c r="D18" s="12">
        <f t="shared" si="2"/>
        <v>27</v>
      </c>
      <c r="E18" s="47">
        <v>4</v>
      </c>
      <c r="F18" s="47">
        <v>0</v>
      </c>
      <c r="G18" s="11">
        <f t="shared" si="7"/>
        <v>4</v>
      </c>
      <c r="H18" s="6">
        <f t="shared" si="3"/>
        <v>0.14814814814814814</v>
      </c>
      <c r="I18" s="36">
        <f t="shared" si="4"/>
        <v>23</v>
      </c>
      <c r="J18" s="36" t="str">
        <f>IF(G18=0,"미고용구간",IF(G18&lt;ROUNDDOWN(D18*0.25,0),"3구간",IF(G18&lt;ROUNDDOWN(D18*0.5,0),"2구간",IF(G18&lt;ROUNDDOWN(D18*0.75,0),"1구간",IF(G18&gt;=ROUNDDOWN(D18*0.75,0),"기초구간",IF(G18=D18,"부담금없음",오류))))))</f>
        <v>3구간</v>
      </c>
      <c r="K18" s="38">
        <f t="shared" si="1"/>
        <v>923000</v>
      </c>
      <c r="L18" s="39">
        <f t="shared" si="5"/>
        <v>21229000</v>
      </c>
      <c r="M18" s="15">
        <f t="shared" si="6"/>
        <v>10614500</v>
      </c>
      <c r="P18" s="16"/>
      <c r="Q18" s="17"/>
      <c r="R18" s="17"/>
      <c r="S18" s="17"/>
      <c r="T18" s="17"/>
      <c r="U18" s="17"/>
    </row>
    <row r="19" spans="2:28" ht="13.5" x14ac:dyDescent="0.3">
      <c r="B19" s="4" t="s">
        <v>8</v>
      </c>
      <c r="C19" s="47">
        <v>1100</v>
      </c>
      <c r="D19" s="12">
        <f t="shared" si="2"/>
        <v>29</v>
      </c>
      <c r="E19" s="47">
        <v>0</v>
      </c>
      <c r="F19" s="47">
        <v>0</v>
      </c>
      <c r="G19" s="11">
        <f t="shared" si="7"/>
        <v>0</v>
      </c>
      <c r="H19" s="6">
        <f t="shared" si="3"/>
        <v>0</v>
      </c>
      <c r="I19" s="36">
        <f t="shared" si="4"/>
        <v>29</v>
      </c>
      <c r="J19" s="36" t="str">
        <f>IF(G19=0,"미고용구간",IF(G19&lt;ROUNDDOWN(D19*0.25,0),"3구간",IF(G19&lt;ROUNDDOWN(D19*0.5,0),"2구간",IF(G19&lt;ROUNDDOWN(D19*0.75,0),"1구간",IF(G19&gt;=ROUNDDOWN(D19*0.75,0),"기초구간",IF(G19=D19,"부담금없음",오류))))))</f>
        <v>미고용구간</v>
      </c>
      <c r="K19" s="38">
        <f t="shared" si="1"/>
        <v>1166220</v>
      </c>
      <c r="L19" s="39">
        <f t="shared" si="5"/>
        <v>33820380</v>
      </c>
      <c r="M19" s="15">
        <f t="shared" si="6"/>
        <v>16910190</v>
      </c>
      <c r="P19" s="16"/>
      <c r="Q19" s="17"/>
      <c r="R19" s="17"/>
      <c r="S19" s="17"/>
      <c r="T19" s="17"/>
      <c r="U19" s="17"/>
    </row>
    <row r="20" spans="2:28" ht="13.5" x14ac:dyDescent="0.3">
      <c r="B20" s="4" t="s">
        <v>9</v>
      </c>
      <c r="C20" s="47">
        <v>1200</v>
      </c>
      <c r="D20" s="12">
        <f t="shared" si="2"/>
        <v>32</v>
      </c>
      <c r="E20" s="47">
        <v>1</v>
      </c>
      <c r="F20" s="47">
        <v>10</v>
      </c>
      <c r="G20" s="11">
        <f t="shared" si="7"/>
        <v>21</v>
      </c>
      <c r="H20" s="6">
        <f t="shared" si="3"/>
        <v>0.65625</v>
      </c>
      <c r="I20" s="36">
        <f t="shared" si="4"/>
        <v>11</v>
      </c>
      <c r="J20" s="36" t="str">
        <f>IF(G20=0,"미고용구간",IF(G20&lt;ROUNDDOWN(D20*0.25,0),"3구간",IF(G20&lt;ROUNDDOWN(D20*0.5,0),"2구간",IF(G20&lt;ROUNDDOWN(D20*0.75,0),"1구간",IF(G20&gt;=ROUNDDOWN(D20*0.75,0),"기초구간",IF(G20=D20,"부담금없음",오류))))))</f>
        <v>1구간</v>
      </c>
      <c r="K20" s="38">
        <f t="shared" si="1"/>
        <v>781000</v>
      </c>
      <c r="L20" s="39">
        <f t="shared" si="5"/>
        <v>8591000</v>
      </c>
      <c r="M20" s="15">
        <f t="shared" si="6"/>
        <v>4295500</v>
      </c>
      <c r="P20" s="16"/>
      <c r="Q20" s="17"/>
      <c r="R20" s="17"/>
      <c r="S20" s="17"/>
      <c r="T20" s="17"/>
      <c r="U20" s="17"/>
    </row>
    <row r="21" spans="2:28" s="10" customFormat="1" ht="13.5" x14ac:dyDescent="0.3">
      <c r="B21" s="7" t="s">
        <v>17</v>
      </c>
      <c r="C21" s="9">
        <v>150</v>
      </c>
      <c r="D21" s="9">
        <f t="shared" ref="D21:F21" si="8">SUM(D9:D20)</f>
        <v>205</v>
      </c>
      <c r="E21" s="9">
        <f>SUM(E9:E20)</f>
        <v>38</v>
      </c>
      <c r="F21" s="9">
        <f t="shared" si="8"/>
        <v>17</v>
      </c>
      <c r="G21" s="29">
        <f>SUM(G9:G20)</f>
        <v>72</v>
      </c>
      <c r="H21" s="8">
        <f>SUM(H9:H20)</f>
        <v>5.0246972934472938</v>
      </c>
      <c r="I21" s="29">
        <f>SUM(I9:I20)</f>
        <v>133</v>
      </c>
      <c r="J21" s="8"/>
      <c r="K21" s="35"/>
      <c r="L21" s="9">
        <f t="shared" ref="L21" si="9">SUM(L9:L20)</f>
        <v>124345380</v>
      </c>
      <c r="M21" s="9">
        <f>SUM(M9:M20)</f>
        <v>62172690</v>
      </c>
      <c r="P21" s="21"/>
      <c r="Q21" s="19"/>
      <c r="R21" s="19"/>
      <c r="S21" s="19"/>
      <c r="T21" s="19"/>
      <c r="U21" s="19"/>
    </row>
    <row r="22" spans="2:28" x14ac:dyDescent="0.3">
      <c r="S22" s="26"/>
      <c r="W22" s="16"/>
      <c r="X22" s="17"/>
      <c r="Y22" s="17"/>
      <c r="Z22" s="17"/>
      <c r="AA22" s="17"/>
      <c r="AB22" s="17"/>
    </row>
    <row r="23" spans="2:28" ht="17.25" x14ac:dyDescent="0.3">
      <c r="B23" s="49" t="s">
        <v>41</v>
      </c>
      <c r="F23" s="48"/>
      <c r="G23" s="50">
        <f>L21*0.03</f>
        <v>3730361.4</v>
      </c>
      <c r="H23" s="24"/>
    </row>
    <row r="24" spans="2:28" ht="17.25" x14ac:dyDescent="0.3">
      <c r="B24" s="22"/>
    </row>
    <row r="25" spans="2:28" ht="17.25" x14ac:dyDescent="0.3">
      <c r="B25" s="22"/>
    </row>
    <row r="26" spans="2:28" ht="17.25" x14ac:dyDescent="0.3">
      <c r="B26" s="22" t="s">
        <v>40</v>
      </c>
    </row>
    <row r="27" spans="2:28" ht="69.95" customHeight="1" x14ac:dyDescent="0.3">
      <c r="B27" s="52" t="s">
        <v>37</v>
      </c>
      <c r="C27" s="53"/>
      <c r="D27" s="53"/>
      <c r="E27" s="53"/>
      <c r="F27" s="53"/>
      <c r="G27" s="53"/>
      <c r="H27" s="53"/>
      <c r="I27" s="53"/>
      <c r="J27" s="53"/>
    </row>
    <row r="28" spans="2:28" ht="17.25" x14ac:dyDescent="0.3">
      <c r="B28" s="22"/>
    </row>
    <row r="29" spans="2:28" ht="50.1" customHeight="1" x14ac:dyDescent="0.3">
      <c r="B29" s="52" t="s">
        <v>35</v>
      </c>
      <c r="C29" s="53"/>
      <c r="D29" s="53"/>
      <c r="E29" s="53"/>
      <c r="F29" s="53"/>
      <c r="G29" s="53"/>
      <c r="H29" s="53"/>
      <c r="I29" s="53"/>
      <c r="J29" s="53"/>
    </row>
    <row r="31" spans="2:28" ht="99.95" customHeight="1" x14ac:dyDescent="0.3">
      <c r="B31" s="52" t="s">
        <v>36</v>
      </c>
      <c r="C31" s="53"/>
      <c r="D31" s="53"/>
      <c r="E31" s="53"/>
      <c r="F31" s="53"/>
      <c r="G31" s="53"/>
      <c r="H31" s="53"/>
      <c r="I31" s="53"/>
      <c r="J31" s="53"/>
    </row>
    <row r="32" spans="2:28" ht="17.25" x14ac:dyDescent="0.3">
      <c r="C32" s="25"/>
      <c r="G32" s="23"/>
      <c r="H32" s="23"/>
    </row>
    <row r="33" spans="3:3" x14ac:dyDescent="0.3">
      <c r="C33" s="25"/>
    </row>
  </sheetData>
  <sheetProtection password="D0D2" sheet="1" objects="1" scenarios="1"/>
  <mergeCells count="9">
    <mergeCell ref="B29:J29"/>
    <mergeCell ref="B31:J31"/>
    <mergeCell ref="B4:B6"/>
    <mergeCell ref="C4:F6"/>
    <mergeCell ref="M4:M6"/>
    <mergeCell ref="B27:J27"/>
    <mergeCell ref="B7:B8"/>
    <mergeCell ref="C7:C8"/>
    <mergeCell ref="D7:K7"/>
  </mergeCells>
  <phoneticPr fontId="3" type="noConversion"/>
  <pageMargins left="0.7" right="0.7" top="0.75" bottom="0.75" header="0.3" footer="0.3"/>
  <pageSetup paperSize="9" scale="60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부담금 시뮬레이션</vt:lpstr>
      <vt:lpstr>'부담금 시뮬레이션'!Print_Area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WaterFOX</dc:creator>
  <cp:lastModifiedBy>Windows 사용자</cp:lastModifiedBy>
  <cp:lastPrinted>2013-12-02T11:11:53Z</cp:lastPrinted>
  <dcterms:created xsi:type="dcterms:W3CDTF">2012-11-21T09:54:34Z</dcterms:created>
  <dcterms:modified xsi:type="dcterms:W3CDTF">2015-02-22T15:46:07Z</dcterms:modified>
  <cp:contentStatus/>
</cp:coreProperties>
</file>